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1" yWindow="1185" windowWidth="13740" windowHeight="571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<sst xmlns="http://schemas.openxmlformats.org/spreadsheetml/2006/main" count="110" uniqueCount="96">
  <si>
    <t>V Ý D A J E</t>
  </si>
  <si>
    <t>P Ř Í J M Y</t>
  </si>
  <si>
    <t>UR stát, HMP</t>
  </si>
  <si>
    <t>2141 úroky</t>
  </si>
  <si>
    <t>4112 dotace stát:</t>
  </si>
  <si>
    <t>2460 splátky půjček SFZ</t>
  </si>
  <si>
    <t>1341-5,7,51 místní poplatky</t>
  </si>
  <si>
    <t>1361 správní poplatky</t>
  </si>
  <si>
    <t>1511 daň z nemovitostí</t>
  </si>
  <si>
    <t>4121 HMP dotace</t>
  </si>
  <si>
    <t>4131 z účtu ekon.činnosti</t>
  </si>
  <si>
    <t>3636 územní rozvoj</t>
  </si>
  <si>
    <t>3639 komun.služby</t>
  </si>
  <si>
    <t>3421 dětská hřiště</t>
  </si>
  <si>
    <t>3745 veřejná zeleň</t>
  </si>
  <si>
    <t>2212 silnice</t>
  </si>
  <si>
    <t>3111 mat.škola</t>
  </si>
  <si>
    <t>3113 zákl.škola</t>
  </si>
  <si>
    <t>3141 škol.jídelna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</si>
  <si>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</si>
  <si>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</si>
  <si>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</si>
  <si>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</si>
  <si>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</si>
  <si>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</si>
  <si>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</si>
  <si>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3314 knihovna</t>
  </si>
  <si>
    <t>3319 kult.střed</t>
  </si>
  <si>
    <t>3319 kronika,letopis</t>
  </si>
  <si>
    <t>3319 kult.akce</t>
  </si>
  <si>
    <t>3412 sport.zař</t>
  </si>
  <si>
    <t>5512 dobrov.hasiči</t>
  </si>
  <si>
    <t>3639,3632 techn.sl</t>
  </si>
  <si>
    <t>08      HOSPODÁŘSTVÍ</t>
  </si>
  <si>
    <t>6112 ZMČ</t>
  </si>
  <si>
    <t>6171 objekty 21,23,732</t>
  </si>
  <si>
    <t>kulturní akce</t>
  </si>
  <si>
    <t>různé organizační</t>
  </si>
  <si>
    <t>volby</t>
  </si>
  <si>
    <t>10                              FINANCOVÁNÍ</t>
  </si>
  <si>
    <t>MČ CELKEM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</si>
  <si>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2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2"/>
      </rPr>
      <t>3722</t>
    </r>
    <r>
      <rPr>
        <sz val="8"/>
        <rFont val="Arial"/>
        <family val="2"/>
      </rPr>
      <t xml:space="preserve"> odpady</t>
    </r>
  </si>
  <si>
    <t xml:space="preserve">    soc. služby</t>
  </si>
  <si>
    <t xml:space="preserve">   výkon agendy SPOD</t>
  </si>
  <si>
    <t xml:space="preserve">   zkoušky odb.způsob</t>
  </si>
  <si>
    <t xml:space="preserve">   likvidace povodň.škod</t>
  </si>
  <si>
    <t>4121 dotace HMP:</t>
  </si>
  <si>
    <t>HMP přísp.na provoz</t>
  </si>
  <si>
    <t>HMP likvidace povodň.škod</t>
  </si>
  <si>
    <t>4116 dotace stát:</t>
  </si>
  <si>
    <t xml:space="preserve">      Povodňový fond MČ</t>
  </si>
  <si>
    <t>07    B E Z P E Č N O S T</t>
  </si>
  <si>
    <t>06    KULTURA  A  SPORT</t>
  </si>
  <si>
    <t>04   Š K O L S T V Í</t>
  </si>
  <si>
    <t>05    SOC. A  ZDRAV.</t>
  </si>
  <si>
    <t>01  Ú Z E M N Í  R O Z V O J</t>
  </si>
  <si>
    <t>02   INFRASTRUKTURA</t>
  </si>
  <si>
    <t>03   D O P R A V A</t>
  </si>
  <si>
    <t xml:space="preserve"> rozdíl příjmů a výdajů:</t>
  </si>
  <si>
    <t>4121 výnos DPPO za 2013</t>
  </si>
  <si>
    <t>09    VNITŘNÍ  SPRÁVA</t>
  </si>
  <si>
    <t>6171 pěstounská péče mzd.nákl</t>
  </si>
  <si>
    <t xml:space="preserve"> účel.dotace stát</t>
  </si>
  <si>
    <t>2322 poj.plnění</t>
  </si>
  <si>
    <t>2329 nahodilé</t>
  </si>
  <si>
    <t>3539 zdrav zařízení zateplení</t>
  </si>
  <si>
    <t>3723 svoz odpadů Podz.kontejn</t>
  </si>
  <si>
    <r>
      <t xml:space="preserve">  4321 sport.hřiště </t>
    </r>
  </si>
  <si>
    <t xml:space="preserve">  4319 nezisk.org</t>
  </si>
  <si>
    <t xml:space="preserve">   3421 Dětská hřiště</t>
  </si>
  <si>
    <t>Schvál. rozpočet 2015</t>
  </si>
  <si>
    <t>Návrh UR 2015</t>
  </si>
  <si>
    <t>UR ZMČ xx/09</t>
  </si>
  <si>
    <t>UR ZMČ xx/12</t>
  </si>
  <si>
    <t>UR 31/12/15</t>
  </si>
  <si>
    <t xml:space="preserve"> </t>
  </si>
  <si>
    <t xml:space="preserve"> FV 2014</t>
  </si>
  <si>
    <t>2219 ost.zál.komun</t>
  </si>
  <si>
    <t>3612 bytové hosp.</t>
  </si>
  <si>
    <t>3313 kino</t>
  </si>
  <si>
    <t>6171 úřad provoz</t>
  </si>
  <si>
    <t>investiční akce</t>
  </si>
  <si>
    <t>UR ZMČ 22/06</t>
  </si>
  <si>
    <t>3722 Sběrný dvůr</t>
  </si>
  <si>
    <t>HMP dotace</t>
  </si>
  <si>
    <t>4339 Pěstounská péče</t>
  </si>
  <si>
    <t>Úřad práce dotace</t>
  </si>
  <si>
    <t>HMP+EU dotace</t>
  </si>
  <si>
    <t>FŽP+EU dotace</t>
  </si>
  <si>
    <t>MPSV dotace</t>
  </si>
  <si>
    <t>2221 veř.silniční doprava</t>
  </si>
  <si>
    <t>3744 protipovodňová ochrana</t>
  </si>
  <si>
    <t>2339 Mostky</t>
  </si>
  <si>
    <t>2212 sankce</t>
  </si>
  <si>
    <t>dary 2321 neinv 3121 inv 4129 SO</t>
  </si>
  <si>
    <t>2329 nahod (z r. 2013), 2322 poj.pln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</si>
</sst>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12"/>
      <name val="Arial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 wrapText="1"/>
    </xf>
    <xf numFmtId="0" fontId="0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164" fontId="5" fillId="0" borderId="12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wrapText="1"/>
    </xf>
    <xf numFmtId="164" fontId="8" fillId="0" borderId="17" xfId="0" applyNumberFormat="1" applyFont="1" applyFill="1" applyBorder="1" applyAlignment="1">
      <alignment wrapText="1"/>
    </xf>
    <xf numFmtId="164" fontId="1" fillId="33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164" fontId="5" fillId="0" borderId="22" xfId="0" applyNumberFormat="1" applyFont="1" applyFill="1" applyBorder="1" applyAlignment="1">
      <alignment wrapText="1"/>
    </xf>
    <xf numFmtId="0" fontId="5" fillId="0" borderId="23" xfId="0" applyNumberFormat="1" applyFont="1" applyFill="1" applyBorder="1" applyAlignment="1">
      <alignment wrapText="1"/>
    </xf>
    <xf numFmtId="164" fontId="0" fillId="0" borderId="23" xfId="0" applyNumberFormat="1" applyFont="1" applyFill="1" applyBorder="1" applyAlignment="1">
      <alignment wrapText="1"/>
    </xf>
    <xf numFmtId="0" fontId="3" fillId="0" borderId="24" xfId="0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164" fontId="5" fillId="0" borderId="27" xfId="0" applyNumberFormat="1" applyFont="1" applyFill="1" applyBorder="1" applyAlignment="1">
      <alignment horizontal="center" wrapText="1"/>
    </xf>
    <xf numFmtId="0" fontId="7" fillId="0" borderId="28" xfId="0" applyNumberFormat="1" applyFont="1" applyFill="1" applyBorder="1" applyAlignment="1">
      <alignment horizontal="center" wrapText="1"/>
    </xf>
    <xf numFmtId="0" fontId="7" fillId="0" borderId="29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164" fontId="6" fillId="34" borderId="31" xfId="0" applyNumberFormat="1" applyFont="1" applyFill="1" applyBorder="1" applyAlignment="1">
      <alignment wrapText="1"/>
    </xf>
    <xf numFmtId="164" fontId="1" fillId="34" borderId="32" xfId="0" applyNumberFormat="1" applyFont="1" applyFill="1" applyBorder="1" applyAlignment="1">
      <alignment/>
    </xf>
    <xf numFmtId="164" fontId="1" fillId="34" borderId="33" xfId="0" applyNumberFormat="1" applyFont="1" applyFill="1" applyBorder="1" applyAlignment="1">
      <alignment/>
    </xf>
    <xf numFmtId="164" fontId="1" fillId="34" borderId="34" xfId="0" applyNumberFormat="1" applyFont="1" applyFill="1" applyBorder="1" applyAlignment="1">
      <alignment/>
    </xf>
    <xf numFmtId="0" fontId="5" fillId="0" borderId="35" xfId="0" applyFont="1" applyFill="1" applyBorder="1" applyAlignment="1">
      <alignment wrapText="1"/>
    </xf>
    <xf numFmtId="0" fontId="6" fillId="34" borderId="36" xfId="0" applyFont="1" applyFill="1" applyBorder="1" applyAlignment="1">
      <alignment wrapText="1"/>
    </xf>
    <xf numFmtId="164" fontId="1" fillId="34" borderId="37" xfId="0" applyNumberFormat="1" applyFont="1" applyFill="1" applyBorder="1" applyAlignment="1">
      <alignment/>
    </xf>
    <xf numFmtId="0" fontId="1" fillId="34" borderId="37" xfId="0" applyNumberFormat="1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164" fontId="2" fillId="34" borderId="40" xfId="0" applyNumberFormat="1" applyFont="1" applyFill="1" applyBorder="1" applyAlignment="1">
      <alignment/>
    </xf>
    <xf numFmtId="164" fontId="1" fillId="34" borderId="41" xfId="0" applyNumberFormat="1" applyFont="1" applyFill="1" applyBorder="1" applyAlignment="1">
      <alignment/>
    </xf>
    <xf numFmtId="164" fontId="1" fillId="34" borderId="42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/>
    </xf>
    <xf numFmtId="164" fontId="10" fillId="0" borderId="17" xfId="0" applyNumberFormat="1" applyFont="1" applyFill="1" applyBorder="1" applyAlignment="1">
      <alignment wrapText="1"/>
    </xf>
    <xf numFmtId="0" fontId="5" fillId="0" borderId="45" xfId="0" applyNumberFormat="1" applyFont="1" applyFill="1" applyBorder="1" applyAlignment="1">
      <alignment horizontal="center" wrapText="1"/>
    </xf>
    <xf numFmtId="164" fontId="0" fillId="0" borderId="46" xfId="0" applyNumberFormat="1" applyFont="1" applyFill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0" borderId="4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5" fillId="0" borderId="48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23" xfId="0" applyNumberFormat="1" applyFont="1" applyFill="1" applyBorder="1" applyAlignment="1">
      <alignment horizontal="center" wrapText="1"/>
    </xf>
    <xf numFmtId="0" fontId="7" fillId="0" borderId="49" xfId="0" applyNumberFormat="1" applyFont="1" applyFill="1" applyBorder="1" applyAlignment="1">
      <alignment horizontal="center" wrapText="1"/>
    </xf>
    <xf numFmtId="164" fontId="0" fillId="0" borderId="5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1" fillId="33" borderId="50" xfId="0" applyNumberFormat="1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50" xfId="0" applyNumberFormat="1" applyFont="1" applyBorder="1" applyAlignment="1">
      <alignment/>
    </xf>
    <xf numFmtId="3" fontId="10" fillId="0" borderId="17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0" fillId="0" borderId="51" xfId="0" applyNumberFormat="1" applyFont="1" applyFill="1" applyBorder="1" applyAlignment="1">
      <alignment/>
    </xf>
    <xf numFmtId="0" fontId="0" fillId="0" borderId="51" xfId="0" applyNumberFormat="1" applyFon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164" fontId="0" fillId="0" borderId="52" xfId="0" applyNumberFormat="1" applyFon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164" fontId="0" fillId="0" borderId="54" xfId="0" applyNumberFormat="1" applyFont="1" applyFill="1" applyBorder="1" applyAlignment="1">
      <alignment/>
    </xf>
    <xf numFmtId="164" fontId="1" fillId="34" borderId="55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1" fillId="34" borderId="56" xfId="0" applyNumberFormat="1" applyFont="1" applyFill="1" applyBorder="1" applyAlignment="1">
      <alignment/>
    </xf>
    <xf numFmtId="0" fontId="1" fillId="0" borderId="57" xfId="0" applyNumberFormat="1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6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9"/>
  <sheetViews>
    <sheetView tabSelected="1" zoomScale="80" zoomScaleNormal="80" zoomScalePageLayoutView="0" workbookViewId="0" topLeftCell="A1">
      <pane xSplit="1" ySplit="4" topLeftCell="B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3"/>
    </sheetView>
  </sheetViews>
  <sheetFormatPr defaultColWidth="9.140625" defaultRowHeight="12.75"/>
  <cols>
    <col min="1" max="1" width="40.7109375" style="6" customWidth="1"/>
    <col min="2" max="2" width="8.7109375" style="10" customWidth="1"/>
    <col min="3" max="3" width="8.7109375" style="18" customWidth="1"/>
    <col min="4" max="4" width="7.7109375" style="20" customWidth="1"/>
    <col min="5" max="5" width="7.8515625" style="18" hidden="1" customWidth="1"/>
    <col min="6" max="6" width="7.8515625" style="9" hidden="1" customWidth="1"/>
    <col min="7" max="7" width="7.7109375" style="9" hidden="1" customWidth="1"/>
    <col min="8" max="8" width="9.8515625" style="10" customWidth="1"/>
    <col min="9" max="9" width="4.7109375" style="78" customWidth="1"/>
    <col min="10" max="10" width="22.7109375" style="2" customWidth="1"/>
    <col min="11" max="11" width="8.7109375" style="9" customWidth="1"/>
    <col min="12" max="12" width="8.7109375" style="18" customWidth="1"/>
    <col min="13" max="13" width="7.7109375" style="20" customWidth="1"/>
    <col min="14" max="14" width="7.8515625" style="84" hidden="1" customWidth="1"/>
    <col min="15" max="15" width="7.8515625" style="9" hidden="1" customWidth="1"/>
    <col min="16" max="16" width="7.7109375" style="9" hidden="1" customWidth="1"/>
    <col min="17" max="17" width="9.8515625" style="10" customWidth="1"/>
    <col min="18" max="18" width="8.7109375" style="78" customWidth="1"/>
    <col min="19" max="16384" width="9.140625" style="78" customWidth="1"/>
  </cols>
  <sheetData>
    <row r="1" ht="13.5" thickBot="1"/>
    <row r="2" spans="1:17" ht="14.25" thickBot="1" thickTop="1">
      <c r="A2" s="33"/>
      <c r="B2" s="109" t="s">
        <v>0</v>
      </c>
      <c r="C2" s="112"/>
      <c r="D2" s="112"/>
      <c r="E2" s="112"/>
      <c r="F2" s="112"/>
      <c r="G2" s="112"/>
      <c r="H2" s="113"/>
      <c r="I2" s="76"/>
      <c r="J2" s="47"/>
      <c r="K2" s="109" t="s">
        <v>1</v>
      </c>
      <c r="L2" s="110"/>
      <c r="M2" s="110"/>
      <c r="N2" s="110"/>
      <c r="O2" s="110"/>
      <c r="P2" s="110"/>
      <c r="Q2" s="111"/>
    </row>
    <row r="3" spans="1:18" s="86" customFormat="1" ht="36.75" thickBot="1">
      <c r="A3" s="57"/>
      <c r="B3" s="80" t="s">
        <v>70</v>
      </c>
      <c r="C3" s="58" t="s">
        <v>2</v>
      </c>
      <c r="D3" s="59" t="s">
        <v>82</v>
      </c>
      <c r="E3" s="60" t="s">
        <v>72</v>
      </c>
      <c r="F3" s="60" t="s">
        <v>73</v>
      </c>
      <c r="G3" s="60" t="s">
        <v>74</v>
      </c>
      <c r="H3" s="80" t="s">
        <v>71</v>
      </c>
      <c r="I3" s="77"/>
      <c r="J3" s="61"/>
      <c r="K3" s="80" t="s">
        <v>70</v>
      </c>
      <c r="L3" s="58" t="s">
        <v>2</v>
      </c>
      <c r="M3" s="59" t="s">
        <v>82</v>
      </c>
      <c r="N3" s="60" t="s">
        <v>72</v>
      </c>
      <c r="O3" s="60" t="s">
        <v>73</v>
      </c>
      <c r="P3" s="60" t="s">
        <v>74</v>
      </c>
      <c r="Q3" s="85" t="s">
        <v>71</v>
      </c>
      <c r="R3" s="78"/>
    </row>
    <row r="4" spans="1:17" ht="12.75" hidden="1">
      <c r="A4" s="50"/>
      <c r="B4" s="51"/>
      <c r="C4" s="52"/>
      <c r="D4" s="53"/>
      <c r="E4" s="54"/>
      <c r="F4" s="87"/>
      <c r="G4" s="88"/>
      <c r="H4" s="51"/>
      <c r="J4" s="55"/>
      <c r="K4" s="51"/>
      <c r="L4" s="52"/>
      <c r="M4" s="53"/>
      <c r="N4" s="54"/>
      <c r="O4" s="87"/>
      <c r="P4" s="88"/>
      <c r="Q4" s="56"/>
    </row>
    <row r="5" spans="1:17" ht="12.75">
      <c r="A5" s="25" t="s">
        <v>11</v>
      </c>
      <c r="B5" s="27"/>
      <c r="C5" s="19"/>
      <c r="D5" s="24"/>
      <c r="E5" s="28"/>
      <c r="F5" s="11"/>
      <c r="G5" s="89"/>
      <c r="H5" s="27">
        <f>SUM(B5:G5)</f>
        <v>0</v>
      </c>
      <c r="J5" s="34"/>
      <c r="K5" s="27">
        <v>250</v>
      </c>
      <c r="L5" s="32"/>
      <c r="M5" s="24"/>
      <c r="N5" s="28"/>
      <c r="O5" s="11"/>
      <c r="P5" s="89"/>
      <c r="Q5" s="90">
        <f>SUM(K5:P5)</f>
        <v>250</v>
      </c>
    </row>
    <row r="6" spans="1:17" ht="12.75" hidden="1">
      <c r="A6" s="25" t="s">
        <v>12</v>
      </c>
      <c r="B6" s="27"/>
      <c r="C6" s="91"/>
      <c r="D6" s="23"/>
      <c r="E6" s="16"/>
      <c r="F6" s="11"/>
      <c r="G6" s="89"/>
      <c r="H6" s="27"/>
      <c r="J6" s="34"/>
      <c r="K6" s="27"/>
      <c r="L6" s="91"/>
      <c r="M6" s="16"/>
      <c r="N6" s="16"/>
      <c r="O6" s="11"/>
      <c r="P6" s="89"/>
      <c r="Q6" s="90"/>
    </row>
    <row r="7" spans="1:17" ht="12.75">
      <c r="A7" s="31" t="s">
        <v>55</v>
      </c>
      <c r="B7" s="48">
        <f aca="true" t="shared" si="0" ref="B7:H7">SUM(B5:B6)</f>
        <v>0</v>
      </c>
      <c r="C7" s="12">
        <f t="shared" si="0"/>
        <v>0</v>
      </c>
      <c r="D7" s="21">
        <f t="shared" si="0"/>
        <v>0</v>
      </c>
      <c r="E7" s="15">
        <f t="shared" si="0"/>
        <v>0</v>
      </c>
      <c r="F7" s="1">
        <f t="shared" si="0"/>
        <v>0</v>
      </c>
      <c r="G7" s="92">
        <f t="shared" si="0"/>
        <v>0</v>
      </c>
      <c r="H7" s="48">
        <f t="shared" si="0"/>
        <v>0</v>
      </c>
      <c r="J7" s="34"/>
      <c r="K7" s="48">
        <f aca="true" t="shared" si="1" ref="K7:Q7">SUM(K5:K6)</f>
        <v>250</v>
      </c>
      <c r="L7" s="12">
        <f t="shared" si="1"/>
        <v>0</v>
      </c>
      <c r="M7" s="15">
        <f t="shared" si="1"/>
        <v>0</v>
      </c>
      <c r="N7" s="15">
        <f t="shared" si="1"/>
        <v>0</v>
      </c>
      <c r="O7" s="1">
        <f t="shared" si="1"/>
        <v>0</v>
      </c>
      <c r="P7" s="92">
        <f t="shared" si="1"/>
        <v>0</v>
      </c>
      <c r="Q7" s="46">
        <f t="shared" si="1"/>
        <v>250</v>
      </c>
    </row>
    <row r="8" spans="1:17" ht="12.75">
      <c r="A8" s="3" t="s">
        <v>13</v>
      </c>
      <c r="B8" s="27">
        <v>100</v>
      </c>
      <c r="C8" s="19"/>
      <c r="D8" s="24"/>
      <c r="E8" s="28"/>
      <c r="F8" s="11"/>
      <c r="G8" s="89"/>
      <c r="H8" s="27">
        <f aca="true" t="shared" si="2" ref="H8:H15">SUM(B8:G8)</f>
        <v>100</v>
      </c>
      <c r="J8" s="34"/>
      <c r="K8" s="27"/>
      <c r="L8" s="91"/>
      <c r="M8" s="16"/>
      <c r="N8" s="16"/>
      <c r="O8" s="11"/>
      <c r="P8" s="89"/>
      <c r="Q8" s="90">
        <f aca="true" t="shared" si="3" ref="Q8:Q15">SUM(K8:P8)</f>
        <v>0</v>
      </c>
    </row>
    <row r="9" spans="1:17" ht="12.75">
      <c r="A9" s="3" t="s">
        <v>41</v>
      </c>
      <c r="B9" s="27">
        <f>2321/2321*(70+30)</f>
        <v>100</v>
      </c>
      <c r="C9" s="19"/>
      <c r="D9" s="19">
        <f>2321/2321*122</f>
        <v>122</v>
      </c>
      <c r="E9" s="28"/>
      <c r="F9" s="11"/>
      <c r="G9" s="89"/>
      <c r="H9" s="27">
        <f t="shared" si="2"/>
        <v>222</v>
      </c>
      <c r="J9" s="35"/>
      <c r="K9" s="27"/>
      <c r="L9" s="91"/>
      <c r="M9" s="16"/>
      <c r="N9" s="16"/>
      <c r="O9" s="11"/>
      <c r="P9" s="89"/>
      <c r="Q9" s="90">
        <f t="shared" si="3"/>
        <v>0</v>
      </c>
    </row>
    <row r="10" spans="1:17" ht="12.75">
      <c r="A10" s="3" t="s">
        <v>92</v>
      </c>
      <c r="B10" s="27">
        <f>20+600</f>
        <v>620</v>
      </c>
      <c r="C10" s="19"/>
      <c r="D10" s="24"/>
      <c r="E10" s="28"/>
      <c r="F10" s="11"/>
      <c r="G10" s="89"/>
      <c r="H10" s="27">
        <f t="shared" si="2"/>
        <v>620</v>
      </c>
      <c r="J10" s="35"/>
      <c r="K10" s="27"/>
      <c r="L10" s="32"/>
      <c r="M10" s="24"/>
      <c r="N10" s="28"/>
      <c r="O10" s="11"/>
      <c r="P10" s="89"/>
      <c r="Q10" s="90">
        <f t="shared" si="3"/>
        <v>0</v>
      </c>
    </row>
    <row r="11" spans="1:17" ht="12.75">
      <c r="A11" s="3" t="s">
        <v>66</v>
      </c>
      <c r="B11" s="27">
        <v>900</v>
      </c>
      <c r="C11" s="19">
        <v>103.3</v>
      </c>
      <c r="D11" s="24"/>
      <c r="E11" s="28"/>
      <c r="F11" s="11"/>
      <c r="G11" s="89"/>
      <c r="H11" s="27">
        <f t="shared" si="2"/>
        <v>1003.3</v>
      </c>
      <c r="J11" s="38" t="s">
        <v>88</v>
      </c>
      <c r="K11" s="27"/>
      <c r="L11" s="91">
        <v>103.3</v>
      </c>
      <c r="M11" s="16"/>
      <c r="N11" s="16"/>
      <c r="O11" s="11"/>
      <c r="P11" s="89"/>
      <c r="Q11" s="90">
        <f t="shared" si="3"/>
        <v>103.3</v>
      </c>
    </row>
    <row r="12" spans="1:17" ht="12.75">
      <c r="A12" s="93" t="s">
        <v>83</v>
      </c>
      <c r="B12" s="27"/>
      <c r="C12" s="19">
        <v>4500</v>
      </c>
      <c r="D12" s="24"/>
      <c r="E12" s="28"/>
      <c r="F12" s="11"/>
      <c r="G12" s="89"/>
      <c r="H12" s="27">
        <f t="shared" si="2"/>
        <v>4500</v>
      </c>
      <c r="J12" s="38" t="s">
        <v>84</v>
      </c>
      <c r="K12" s="27"/>
      <c r="L12" s="91">
        <v>4500</v>
      </c>
      <c r="M12" s="16"/>
      <c r="N12" s="16"/>
      <c r="O12" s="11"/>
      <c r="P12" s="89"/>
      <c r="Q12" s="90">
        <f t="shared" si="3"/>
        <v>4500</v>
      </c>
    </row>
    <row r="13" spans="1:17" ht="12.75">
      <c r="A13" s="3" t="s">
        <v>12</v>
      </c>
      <c r="B13" s="27"/>
      <c r="C13" s="19"/>
      <c r="D13" s="24"/>
      <c r="E13" s="28"/>
      <c r="F13" s="11"/>
      <c r="G13" s="89"/>
      <c r="H13" s="27">
        <f t="shared" si="2"/>
        <v>0</v>
      </c>
      <c r="J13" s="34"/>
      <c r="K13" s="27"/>
      <c r="L13" s="91"/>
      <c r="M13" s="16"/>
      <c r="N13" s="16"/>
      <c r="O13" s="11"/>
      <c r="P13" s="89"/>
      <c r="Q13" s="90">
        <f t="shared" si="3"/>
        <v>0</v>
      </c>
    </row>
    <row r="14" spans="1:17" ht="12.75">
      <c r="A14" s="3" t="s">
        <v>91</v>
      </c>
      <c r="B14" s="27"/>
      <c r="C14" s="19"/>
      <c r="D14" s="19">
        <v>66</v>
      </c>
      <c r="E14" s="28"/>
      <c r="F14" s="11"/>
      <c r="G14" s="89"/>
      <c r="H14" s="27">
        <f t="shared" si="2"/>
        <v>66</v>
      </c>
      <c r="J14" s="34"/>
      <c r="K14" s="27"/>
      <c r="L14" s="91"/>
      <c r="M14" s="16"/>
      <c r="N14" s="16"/>
      <c r="O14" s="11"/>
      <c r="P14" s="89"/>
      <c r="Q14" s="90"/>
    </row>
    <row r="15" spans="1:17" ht="12.75">
      <c r="A15" s="3" t="s">
        <v>14</v>
      </c>
      <c r="B15" s="27">
        <v>100</v>
      </c>
      <c r="C15" s="19">
        <f>6994.1+493</f>
        <v>7487.1</v>
      </c>
      <c r="D15" s="24"/>
      <c r="E15" s="28"/>
      <c r="F15" s="11"/>
      <c r="G15" s="89"/>
      <c r="H15" s="27">
        <f t="shared" si="2"/>
        <v>7587.1</v>
      </c>
      <c r="J15" s="38" t="s">
        <v>87</v>
      </c>
      <c r="K15" s="27"/>
      <c r="L15" s="19">
        <f>6994.1+493</f>
        <v>7487.1</v>
      </c>
      <c r="M15" s="16"/>
      <c r="N15" s="16"/>
      <c r="O15" s="11"/>
      <c r="P15" s="89"/>
      <c r="Q15" s="90">
        <f t="shared" si="3"/>
        <v>7487.1</v>
      </c>
    </row>
    <row r="16" spans="1:17" ht="12.75">
      <c r="A16" s="4" t="s">
        <v>56</v>
      </c>
      <c r="B16" s="1">
        <f aca="true" t="shared" si="4" ref="B16:H16">SUM(B8:B15)</f>
        <v>1820</v>
      </c>
      <c r="C16" s="15">
        <f t="shared" si="4"/>
        <v>12090.400000000001</v>
      </c>
      <c r="D16" s="21">
        <f t="shared" si="4"/>
        <v>188</v>
      </c>
      <c r="E16" s="15">
        <f t="shared" si="4"/>
        <v>0</v>
      </c>
      <c r="F16" s="1">
        <f t="shared" si="4"/>
        <v>0</v>
      </c>
      <c r="G16" s="92">
        <f t="shared" si="4"/>
        <v>0</v>
      </c>
      <c r="H16" s="48">
        <f t="shared" si="4"/>
        <v>14098.400000000001</v>
      </c>
      <c r="J16" s="36"/>
      <c r="K16" s="48">
        <f aca="true" t="shared" si="5" ref="K16:Q16">SUM(K8:K15)</f>
        <v>0</v>
      </c>
      <c r="L16" s="12">
        <f t="shared" si="5"/>
        <v>12090.400000000001</v>
      </c>
      <c r="M16" s="15">
        <f t="shared" si="5"/>
        <v>0</v>
      </c>
      <c r="N16" s="15">
        <f t="shared" si="5"/>
        <v>0</v>
      </c>
      <c r="O16" s="1">
        <f t="shared" si="5"/>
        <v>0</v>
      </c>
      <c r="P16" s="92">
        <f t="shared" si="5"/>
        <v>0</v>
      </c>
      <c r="Q16" s="46">
        <f t="shared" si="5"/>
        <v>12090.400000000001</v>
      </c>
    </row>
    <row r="17" spans="1:17" ht="12.75">
      <c r="A17" s="3" t="s">
        <v>15</v>
      </c>
      <c r="B17" s="27">
        <f>50+800+500</f>
        <v>1350</v>
      </c>
      <c r="C17" s="19"/>
      <c r="D17" s="24"/>
      <c r="E17" s="28"/>
      <c r="F17" s="11"/>
      <c r="G17" s="89"/>
      <c r="H17" s="27">
        <f>SUM(B17:G17)</f>
        <v>1350</v>
      </c>
      <c r="J17" s="37"/>
      <c r="K17" s="27"/>
      <c r="L17" s="19"/>
      <c r="M17" s="24"/>
      <c r="N17" s="28"/>
      <c r="O17" s="11"/>
      <c r="P17" s="11"/>
      <c r="Q17" s="90">
        <f>SUM(K17:P17)</f>
        <v>0</v>
      </c>
    </row>
    <row r="18" spans="1:17" ht="12.75">
      <c r="A18" s="3" t="s">
        <v>90</v>
      </c>
      <c r="B18" s="27"/>
      <c r="C18" s="19"/>
      <c r="D18" s="19">
        <v>19</v>
      </c>
      <c r="E18" s="28"/>
      <c r="F18" s="11"/>
      <c r="G18" s="89"/>
      <c r="H18" s="27">
        <f>SUM(B18:G18)</f>
        <v>19</v>
      </c>
      <c r="J18" s="37"/>
      <c r="K18" s="27"/>
      <c r="L18" s="32"/>
      <c r="M18" s="24"/>
      <c r="N18" s="28"/>
      <c r="O18" s="11"/>
      <c r="P18" s="89"/>
      <c r="Q18" s="90"/>
    </row>
    <row r="19" spans="1:17" ht="12.75">
      <c r="A19" s="3" t="s">
        <v>77</v>
      </c>
      <c r="B19" s="27">
        <f>30+164+400</f>
        <v>594</v>
      </c>
      <c r="C19" s="19"/>
      <c r="D19" s="19">
        <f>264+2043</f>
        <v>2307</v>
      </c>
      <c r="E19" s="28"/>
      <c r="F19" s="11"/>
      <c r="G19" s="89"/>
      <c r="H19" s="27">
        <f>SUM(B19:G19)</f>
        <v>2901</v>
      </c>
      <c r="J19" s="34"/>
      <c r="K19" s="27"/>
      <c r="L19" s="91"/>
      <c r="M19" s="16"/>
      <c r="N19" s="16"/>
      <c r="O19" s="11"/>
      <c r="P19" s="89"/>
      <c r="Q19" s="90">
        <f>SUM(K19:P19)</f>
        <v>0</v>
      </c>
    </row>
    <row r="20" spans="1:17" ht="12.75">
      <c r="A20" s="4" t="s">
        <v>57</v>
      </c>
      <c r="B20" s="48">
        <f aca="true" t="shared" si="6" ref="B20:H20">SUM(B17:B19)</f>
        <v>1944</v>
      </c>
      <c r="C20" s="15">
        <f t="shared" si="6"/>
        <v>0</v>
      </c>
      <c r="D20" s="21">
        <f t="shared" si="6"/>
        <v>2326</v>
      </c>
      <c r="E20" s="15">
        <f t="shared" si="6"/>
        <v>0</v>
      </c>
      <c r="F20" s="1">
        <f t="shared" si="6"/>
        <v>0</v>
      </c>
      <c r="G20" s="92">
        <f t="shared" si="6"/>
        <v>0</v>
      </c>
      <c r="H20" s="48">
        <f t="shared" si="6"/>
        <v>4270</v>
      </c>
      <c r="J20" s="36"/>
      <c r="K20" s="48">
        <f aca="true" t="shared" si="7" ref="K20:Q20">SUM(K17:K19)</f>
        <v>0</v>
      </c>
      <c r="L20" s="12">
        <f t="shared" si="7"/>
        <v>0</v>
      </c>
      <c r="M20" s="15">
        <f t="shared" si="7"/>
        <v>0</v>
      </c>
      <c r="N20" s="15">
        <f t="shared" si="7"/>
        <v>0</v>
      </c>
      <c r="O20" s="1">
        <f t="shared" si="7"/>
        <v>0</v>
      </c>
      <c r="P20" s="92">
        <f t="shared" si="7"/>
        <v>0</v>
      </c>
      <c r="Q20" s="46">
        <f t="shared" si="7"/>
        <v>0</v>
      </c>
    </row>
    <row r="21" spans="1:17" ht="12.75">
      <c r="A21" s="3" t="s">
        <v>16</v>
      </c>
      <c r="B21" s="27">
        <v>2073</v>
      </c>
      <c r="C21" s="19">
        <f>201.2</f>
        <v>201.2</v>
      </c>
      <c r="D21" s="19">
        <f>2321/2321*182.2</f>
        <v>182.2</v>
      </c>
      <c r="E21" s="28"/>
      <c r="F21" s="11"/>
      <c r="G21" s="89"/>
      <c r="H21" s="27">
        <f>SUM(B21:G21)</f>
        <v>2456.3999999999996</v>
      </c>
      <c r="J21" s="38" t="s">
        <v>84</v>
      </c>
      <c r="K21" s="27"/>
      <c r="L21" s="19">
        <f>201.2</f>
        <v>201.2</v>
      </c>
      <c r="M21" s="16"/>
      <c r="N21" s="16"/>
      <c r="O21" s="11"/>
      <c r="P21" s="89"/>
      <c r="Q21" s="90">
        <f>SUM(K21:P21)</f>
        <v>201.2</v>
      </c>
    </row>
    <row r="22" spans="1:17" ht="12.75">
      <c r="A22" s="3" t="s">
        <v>17</v>
      </c>
      <c r="B22" s="27">
        <f>8+4909+200</f>
        <v>5117</v>
      </c>
      <c r="C22" s="19">
        <f>47.3+2300+546.5+279.5+73</f>
        <v>3246.3</v>
      </c>
      <c r="D22" s="19">
        <f>2321/2321*135.6</f>
        <v>135.6</v>
      </c>
      <c r="E22" s="28"/>
      <c r="F22" s="11"/>
      <c r="G22" s="89"/>
      <c r="H22" s="27">
        <f>SUM(B22:G22)</f>
        <v>8498.9</v>
      </c>
      <c r="J22" s="38" t="s">
        <v>84</v>
      </c>
      <c r="K22" s="27"/>
      <c r="L22" s="19">
        <f>47.3+2300+546.5+279.5+73</f>
        <v>3246.3</v>
      </c>
      <c r="M22" s="16"/>
      <c r="N22" s="16"/>
      <c r="O22" s="11"/>
      <c r="P22" s="89"/>
      <c r="Q22" s="90">
        <f>SUM(K22:P22)</f>
        <v>3246.3</v>
      </c>
    </row>
    <row r="23" spans="1:17" ht="12.75">
      <c r="A23" s="3" t="s">
        <v>18</v>
      </c>
      <c r="B23" s="27">
        <v>1377.6</v>
      </c>
      <c r="C23" s="19">
        <v>50.9</v>
      </c>
      <c r="D23" s="24"/>
      <c r="E23" s="28"/>
      <c r="F23" s="11"/>
      <c r="G23" s="89"/>
      <c r="H23" s="27">
        <f>SUM(B23:G23)</f>
        <v>1428.5</v>
      </c>
      <c r="J23" s="38" t="s">
        <v>84</v>
      </c>
      <c r="K23" s="27"/>
      <c r="L23" s="19">
        <v>50.9</v>
      </c>
      <c r="M23" s="16"/>
      <c r="N23" s="16"/>
      <c r="O23" s="11"/>
      <c r="P23" s="89"/>
      <c r="Q23" s="90">
        <f>SUM(K23:P23)</f>
        <v>50.9</v>
      </c>
    </row>
    <row r="24" spans="1:17" ht="12.75">
      <c r="A24" s="3" t="s">
        <v>68</v>
      </c>
      <c r="B24" s="27"/>
      <c r="C24" s="19"/>
      <c r="D24" s="24"/>
      <c r="E24" s="28"/>
      <c r="F24" s="11"/>
      <c r="G24" s="89"/>
      <c r="H24" s="27">
        <f>SUM(B24:G24)</f>
        <v>0</v>
      </c>
      <c r="J24" s="38"/>
      <c r="K24" s="27"/>
      <c r="L24" s="91"/>
      <c r="M24" s="23"/>
      <c r="N24" s="16"/>
      <c r="O24" s="11"/>
      <c r="P24" s="89"/>
      <c r="Q24" s="90">
        <f>SUM(K24:P24)</f>
        <v>0</v>
      </c>
    </row>
    <row r="25" spans="1:17" ht="12.75">
      <c r="A25" s="3" t="s">
        <v>67</v>
      </c>
      <c r="B25" s="27"/>
      <c r="C25" s="19"/>
      <c r="D25" s="24"/>
      <c r="E25" s="28"/>
      <c r="F25" s="11"/>
      <c r="G25" s="89"/>
      <c r="H25" s="27">
        <f>SUM(B25:G25)</f>
        <v>0</v>
      </c>
      <c r="J25" s="38"/>
      <c r="K25" s="27"/>
      <c r="L25" s="91"/>
      <c r="M25" s="23"/>
      <c r="N25" s="16"/>
      <c r="O25" s="11"/>
      <c r="P25" s="89"/>
      <c r="Q25" s="90">
        <f>SUM(K25:P25)</f>
        <v>0</v>
      </c>
    </row>
    <row r="26" spans="1:17" ht="12.75">
      <c r="A26" s="4" t="s">
        <v>53</v>
      </c>
      <c r="B26" s="49">
        <f aca="true" t="shared" si="8" ref="B26:H26">SUM(B21:B25)</f>
        <v>8567.6</v>
      </c>
      <c r="C26" s="15">
        <f t="shared" si="8"/>
        <v>3498.4</v>
      </c>
      <c r="D26" s="21">
        <f t="shared" si="8"/>
        <v>317.79999999999995</v>
      </c>
      <c r="E26" s="15">
        <f t="shared" si="8"/>
        <v>0</v>
      </c>
      <c r="F26" s="1">
        <f t="shared" si="8"/>
        <v>0</v>
      </c>
      <c r="G26" s="92">
        <f t="shared" si="8"/>
        <v>0</v>
      </c>
      <c r="H26" s="49">
        <f t="shared" si="8"/>
        <v>12383.8</v>
      </c>
      <c r="J26" s="40"/>
      <c r="K26" s="49">
        <f aca="true" t="shared" si="9" ref="K26:Q26">SUM(K21:K25)</f>
        <v>0</v>
      </c>
      <c r="L26" s="12">
        <f t="shared" si="9"/>
        <v>3498.4</v>
      </c>
      <c r="M26" s="21">
        <f t="shared" si="9"/>
        <v>0</v>
      </c>
      <c r="N26" s="15">
        <f t="shared" si="9"/>
        <v>0</v>
      </c>
      <c r="O26" s="1">
        <f t="shared" si="9"/>
        <v>0</v>
      </c>
      <c r="P26" s="92">
        <f t="shared" si="9"/>
        <v>0</v>
      </c>
      <c r="Q26" s="46">
        <f t="shared" si="9"/>
        <v>3498.4</v>
      </c>
    </row>
    <row r="27" spans="1:17" ht="12.75">
      <c r="A27" s="3" t="s">
        <v>19</v>
      </c>
      <c r="B27" s="27">
        <f>110+160</f>
        <v>270</v>
      </c>
      <c r="C27" s="19"/>
      <c r="D27" s="24"/>
      <c r="E27" s="28"/>
      <c r="F27" s="11"/>
      <c r="G27" s="89"/>
      <c r="H27" s="27">
        <f aca="true" t="shared" si="10" ref="H27:H35">SUM(B27:G27)</f>
        <v>270</v>
      </c>
      <c r="J27" s="41"/>
      <c r="K27" s="27"/>
      <c r="L27" s="32"/>
      <c r="M27" s="24"/>
      <c r="N27" s="28"/>
      <c r="O27" s="94"/>
      <c r="P27" s="95"/>
      <c r="Q27" s="90">
        <f aca="true" t="shared" si="11" ref="Q27:Q35">SUM(K27:P27)</f>
        <v>0</v>
      </c>
    </row>
    <row r="28" spans="1:17" ht="12.75">
      <c r="A28" s="3" t="s">
        <v>20</v>
      </c>
      <c r="B28" s="27">
        <v>400</v>
      </c>
      <c r="C28" s="19"/>
      <c r="D28" s="24"/>
      <c r="E28" s="28"/>
      <c r="F28" s="11"/>
      <c r="G28" s="89"/>
      <c r="H28" s="27">
        <f t="shared" si="10"/>
        <v>400</v>
      </c>
      <c r="J28" s="39"/>
      <c r="K28" s="27"/>
      <c r="L28" s="32"/>
      <c r="M28" s="24"/>
      <c r="N28" s="28"/>
      <c r="O28" s="11"/>
      <c r="P28" s="89"/>
      <c r="Q28" s="90">
        <f t="shared" si="11"/>
        <v>0</v>
      </c>
    </row>
    <row r="29" spans="1:17" ht="12.75">
      <c r="A29" s="3" t="s">
        <v>21</v>
      </c>
      <c r="B29" s="27">
        <f>3756-B27-B28</f>
        <v>3086</v>
      </c>
      <c r="C29" s="19">
        <f>693</f>
        <v>693</v>
      </c>
      <c r="D29" s="19">
        <v>45</v>
      </c>
      <c r="E29" s="28"/>
      <c r="F29" s="11"/>
      <c r="G29" s="89"/>
      <c r="H29" s="27">
        <f t="shared" si="10"/>
        <v>3824</v>
      </c>
      <c r="J29" s="39" t="s">
        <v>89</v>
      </c>
      <c r="K29" s="27">
        <v>500</v>
      </c>
      <c r="L29" s="19">
        <f>693</f>
        <v>693</v>
      </c>
      <c r="M29" s="24"/>
      <c r="N29" s="28"/>
      <c r="O29" s="11"/>
      <c r="P29" s="11"/>
      <c r="Q29" s="90">
        <f t="shared" si="11"/>
        <v>1193</v>
      </c>
    </row>
    <row r="30" spans="1:17" ht="12.75" hidden="1">
      <c r="A30" s="3" t="s">
        <v>42</v>
      </c>
      <c r="B30" s="27"/>
      <c r="C30" s="19"/>
      <c r="D30" s="24"/>
      <c r="E30" s="28"/>
      <c r="F30" s="11"/>
      <c r="G30" s="89"/>
      <c r="H30" s="27">
        <f t="shared" si="10"/>
        <v>0</v>
      </c>
      <c r="J30" s="42" t="s">
        <v>46</v>
      </c>
      <c r="K30" s="27"/>
      <c r="L30" s="32"/>
      <c r="M30" s="24"/>
      <c r="N30" s="28"/>
      <c r="O30" s="11"/>
      <c r="P30" s="89"/>
      <c r="Q30" s="90">
        <f t="shared" si="11"/>
        <v>0</v>
      </c>
    </row>
    <row r="31" spans="1:17" ht="12.75">
      <c r="A31" s="3" t="s">
        <v>65</v>
      </c>
      <c r="B31" s="27"/>
      <c r="C31" s="19"/>
      <c r="D31" s="24"/>
      <c r="E31" s="28"/>
      <c r="F31" s="11"/>
      <c r="G31" s="89"/>
      <c r="H31" s="27">
        <f t="shared" si="10"/>
        <v>0</v>
      </c>
      <c r="J31" s="38"/>
      <c r="K31" s="27"/>
      <c r="L31" s="32"/>
      <c r="M31" s="24"/>
      <c r="N31" s="28"/>
      <c r="O31" s="11"/>
      <c r="P31" s="89"/>
      <c r="Q31" s="90">
        <f t="shared" si="11"/>
        <v>0</v>
      </c>
    </row>
    <row r="32" spans="1:17" ht="12.75">
      <c r="A32" s="3" t="s">
        <v>22</v>
      </c>
      <c r="B32" s="27"/>
      <c r="C32" s="19"/>
      <c r="D32" s="24"/>
      <c r="E32" s="28"/>
      <c r="F32" s="11"/>
      <c r="G32" s="89"/>
      <c r="H32" s="27">
        <f t="shared" si="10"/>
        <v>0</v>
      </c>
      <c r="J32" s="34"/>
      <c r="K32" s="27"/>
      <c r="L32" s="32"/>
      <c r="M32" s="24"/>
      <c r="N32" s="28"/>
      <c r="O32" s="11"/>
      <c r="P32" s="89"/>
      <c r="Q32" s="90">
        <f t="shared" si="11"/>
        <v>0</v>
      </c>
    </row>
    <row r="33" spans="1:17" ht="12.75">
      <c r="A33" s="3" t="s">
        <v>23</v>
      </c>
      <c r="B33" s="27">
        <f>17+63</f>
        <v>80</v>
      </c>
      <c r="C33" s="19"/>
      <c r="D33" s="19">
        <v>28</v>
      </c>
      <c r="E33" s="28"/>
      <c r="F33" s="11"/>
      <c r="G33" s="89"/>
      <c r="H33" s="27">
        <f t="shared" si="10"/>
        <v>108</v>
      </c>
      <c r="J33" s="34"/>
      <c r="K33" s="27"/>
      <c r="L33" s="32"/>
      <c r="M33" s="24"/>
      <c r="N33" s="28"/>
      <c r="O33" s="11"/>
      <c r="P33" s="89"/>
      <c r="Q33" s="90">
        <f t="shared" si="11"/>
        <v>0</v>
      </c>
    </row>
    <row r="34" spans="1:17" ht="12.75">
      <c r="A34" s="93" t="s">
        <v>85</v>
      </c>
      <c r="B34" s="27"/>
      <c r="C34" s="19">
        <f>20+672+48+44</f>
        <v>784</v>
      </c>
      <c r="D34" s="24"/>
      <c r="E34" s="28"/>
      <c r="F34" s="11"/>
      <c r="G34" s="89"/>
      <c r="H34" s="27">
        <f t="shared" si="10"/>
        <v>784</v>
      </c>
      <c r="J34" s="38" t="s">
        <v>86</v>
      </c>
      <c r="K34" s="27"/>
      <c r="L34" s="19">
        <f>20+672+48+44</f>
        <v>784</v>
      </c>
      <c r="M34" s="24"/>
      <c r="N34" s="28"/>
      <c r="O34" s="11"/>
      <c r="P34" s="89"/>
      <c r="Q34" s="90">
        <f t="shared" si="11"/>
        <v>784</v>
      </c>
    </row>
    <row r="35" spans="1:17" ht="12.75">
      <c r="A35" s="3" t="s">
        <v>24</v>
      </c>
      <c r="B35" s="27"/>
      <c r="C35" s="19">
        <v>10.1</v>
      </c>
      <c r="D35" s="24"/>
      <c r="E35" s="28"/>
      <c r="F35" s="11"/>
      <c r="G35" s="89"/>
      <c r="H35" s="27">
        <f t="shared" si="10"/>
        <v>10.1</v>
      </c>
      <c r="J35" s="38" t="s">
        <v>84</v>
      </c>
      <c r="K35" s="27"/>
      <c r="L35" s="32">
        <v>10.1</v>
      </c>
      <c r="M35" s="24"/>
      <c r="N35" s="28"/>
      <c r="O35" s="11"/>
      <c r="P35" s="89"/>
      <c r="Q35" s="90">
        <f t="shared" si="11"/>
        <v>10.1</v>
      </c>
    </row>
    <row r="36" spans="1:17" ht="12.75">
      <c r="A36" s="3" t="s">
        <v>25</v>
      </c>
      <c r="B36" s="27">
        <v>150</v>
      </c>
      <c r="C36" s="19"/>
      <c r="D36" s="19">
        <v>1</v>
      </c>
      <c r="E36" s="28"/>
      <c r="F36" s="11"/>
      <c r="G36" s="89"/>
      <c r="H36" s="27">
        <f>SUM(B36:G36)</f>
        <v>151</v>
      </c>
      <c r="J36" s="34"/>
      <c r="K36" s="27"/>
      <c r="L36" s="32"/>
      <c r="M36" s="24"/>
      <c r="N36" s="28"/>
      <c r="O36" s="11"/>
      <c r="P36" s="89"/>
      <c r="Q36" s="90">
        <f>SUM(K36:P36)</f>
        <v>0</v>
      </c>
    </row>
    <row r="37" spans="1:17" ht="12.75">
      <c r="A37" s="4" t="s">
        <v>54</v>
      </c>
      <c r="B37" s="48">
        <f aca="true" t="shared" si="12" ref="B37:H37">SUM(B27:B36)</f>
        <v>3986</v>
      </c>
      <c r="C37" s="15">
        <f t="shared" si="12"/>
        <v>1487.1</v>
      </c>
      <c r="D37" s="21">
        <f t="shared" si="12"/>
        <v>74</v>
      </c>
      <c r="E37" s="15">
        <f t="shared" si="12"/>
        <v>0</v>
      </c>
      <c r="F37" s="1">
        <f t="shared" si="12"/>
        <v>0</v>
      </c>
      <c r="G37" s="92">
        <f t="shared" si="12"/>
        <v>0</v>
      </c>
      <c r="H37" s="48">
        <f t="shared" si="12"/>
        <v>5547.1</v>
      </c>
      <c r="J37" s="36"/>
      <c r="K37" s="48">
        <f aca="true" t="shared" si="13" ref="K37:Q37">SUM(K27:K36)</f>
        <v>500</v>
      </c>
      <c r="L37" s="12">
        <f t="shared" si="13"/>
        <v>1487.1</v>
      </c>
      <c r="M37" s="15">
        <f t="shared" si="13"/>
        <v>0</v>
      </c>
      <c r="N37" s="15">
        <f t="shared" si="13"/>
        <v>0</v>
      </c>
      <c r="O37" s="1">
        <f t="shared" si="13"/>
        <v>0</v>
      </c>
      <c r="P37" s="92">
        <f t="shared" si="13"/>
        <v>0</v>
      </c>
      <c r="Q37" s="46">
        <f t="shared" si="13"/>
        <v>1987.1</v>
      </c>
    </row>
    <row r="38" spans="1:17" ht="12.75">
      <c r="A38" s="3" t="s">
        <v>79</v>
      </c>
      <c r="B38" s="27">
        <v>714</v>
      </c>
      <c r="C38" s="19"/>
      <c r="D38" s="19">
        <f>122</f>
        <v>122</v>
      </c>
      <c r="E38" s="28"/>
      <c r="F38" s="11"/>
      <c r="G38" s="89"/>
      <c r="H38" s="27">
        <f aca="true" t="shared" si="14" ref="H38:H44">SUM(B38:G38)</f>
        <v>836</v>
      </c>
      <c r="J38" s="96" t="s">
        <v>75</v>
      </c>
      <c r="K38" s="27"/>
      <c r="L38" s="19"/>
      <c r="M38" s="24"/>
      <c r="N38" s="28"/>
      <c r="O38" s="11"/>
      <c r="P38" s="11"/>
      <c r="Q38" s="90">
        <f aca="true" t="shared" si="15" ref="Q38:Q44">SUM(K38:P38)</f>
        <v>0</v>
      </c>
    </row>
    <row r="39" spans="1:17" ht="12.75">
      <c r="A39" s="3" t="s">
        <v>26</v>
      </c>
      <c r="B39" s="27">
        <v>2263</v>
      </c>
      <c r="C39" s="19">
        <v>65.8</v>
      </c>
      <c r="D39" s="19">
        <v>30</v>
      </c>
      <c r="E39" s="28"/>
      <c r="F39" s="11"/>
      <c r="G39" s="89"/>
      <c r="H39" s="27">
        <f t="shared" si="14"/>
        <v>2358.8</v>
      </c>
      <c r="J39" s="38" t="s">
        <v>84</v>
      </c>
      <c r="K39" s="27">
        <v>150</v>
      </c>
      <c r="L39" s="19">
        <v>65.8</v>
      </c>
      <c r="M39" s="24"/>
      <c r="N39" s="28"/>
      <c r="O39" s="11"/>
      <c r="P39" s="89"/>
      <c r="Q39" s="90">
        <f t="shared" si="15"/>
        <v>215.8</v>
      </c>
    </row>
    <row r="40" spans="1:17" ht="12.75">
      <c r="A40" s="3" t="s">
        <v>27</v>
      </c>
      <c r="B40" s="27">
        <v>1775</v>
      </c>
      <c r="C40" s="19"/>
      <c r="D40" s="19">
        <v>79</v>
      </c>
      <c r="E40" s="28"/>
      <c r="F40" s="11"/>
      <c r="G40" s="89"/>
      <c r="H40" s="27">
        <f t="shared" si="14"/>
        <v>1854</v>
      </c>
      <c r="J40" s="43"/>
      <c r="K40" s="27">
        <v>50</v>
      </c>
      <c r="L40" s="32"/>
      <c r="M40" s="24"/>
      <c r="N40" s="28"/>
      <c r="O40" s="11"/>
      <c r="P40" s="89"/>
      <c r="Q40" s="90">
        <f t="shared" si="15"/>
        <v>50</v>
      </c>
    </row>
    <row r="41" spans="1:17" ht="12.75">
      <c r="A41" s="3" t="s">
        <v>28</v>
      </c>
      <c r="B41" s="27"/>
      <c r="C41" s="19"/>
      <c r="D41" s="24"/>
      <c r="E41" s="28"/>
      <c r="F41" s="11"/>
      <c r="G41" s="89"/>
      <c r="H41" s="27">
        <f t="shared" si="14"/>
        <v>0</v>
      </c>
      <c r="J41" s="43"/>
      <c r="K41" s="27"/>
      <c r="L41" s="91"/>
      <c r="M41" s="16"/>
      <c r="N41" s="16"/>
      <c r="O41" s="11"/>
      <c r="P41" s="89"/>
      <c r="Q41" s="90">
        <f t="shared" si="15"/>
        <v>0</v>
      </c>
    </row>
    <row r="42" spans="1:17" ht="12.75">
      <c r="A42" s="3" t="s">
        <v>29</v>
      </c>
      <c r="B42" s="27"/>
      <c r="C42" s="19"/>
      <c r="D42" s="24"/>
      <c r="E42" s="28"/>
      <c r="F42" s="11"/>
      <c r="G42" s="89"/>
      <c r="H42" s="27">
        <f t="shared" si="14"/>
        <v>0</v>
      </c>
      <c r="J42" s="43"/>
      <c r="K42" s="27"/>
      <c r="L42" s="91"/>
      <c r="M42" s="16"/>
      <c r="N42" s="16"/>
      <c r="O42" s="11"/>
      <c r="P42" s="89"/>
      <c r="Q42" s="90">
        <f t="shared" si="15"/>
        <v>0</v>
      </c>
    </row>
    <row r="43" spans="1:17" ht="12.75">
      <c r="A43" s="3" t="s">
        <v>30</v>
      </c>
      <c r="B43" s="27">
        <f>1200+650+350</f>
        <v>2200</v>
      </c>
      <c r="C43" s="19"/>
      <c r="D43" s="19">
        <v>76.5</v>
      </c>
      <c r="E43" s="28"/>
      <c r="F43" s="11"/>
      <c r="G43" s="89"/>
      <c r="H43" s="27">
        <f t="shared" si="14"/>
        <v>2276.5</v>
      </c>
      <c r="J43" s="43"/>
      <c r="K43" s="27"/>
      <c r="L43" s="91"/>
      <c r="M43" s="16"/>
      <c r="N43" s="16"/>
      <c r="O43" s="11"/>
      <c r="P43" s="89"/>
      <c r="Q43" s="90">
        <f t="shared" si="15"/>
        <v>0</v>
      </c>
    </row>
    <row r="44" spans="1:17" ht="12.75">
      <c r="A44" s="3" t="s">
        <v>69</v>
      </c>
      <c r="B44" s="27"/>
      <c r="C44" s="19"/>
      <c r="D44" s="24"/>
      <c r="E44" s="28"/>
      <c r="F44" s="11"/>
      <c r="G44" s="89"/>
      <c r="H44" s="27">
        <f t="shared" si="14"/>
        <v>0</v>
      </c>
      <c r="J44" s="43"/>
      <c r="K44" s="27"/>
      <c r="L44" s="91"/>
      <c r="M44" s="16"/>
      <c r="N44" s="16"/>
      <c r="O44" s="11"/>
      <c r="P44" s="89"/>
      <c r="Q44" s="90">
        <f t="shared" si="15"/>
        <v>0</v>
      </c>
    </row>
    <row r="45" spans="1:17" ht="12.75">
      <c r="A45" s="4" t="s">
        <v>52</v>
      </c>
      <c r="B45" s="48">
        <f aca="true" t="shared" si="16" ref="B45:H45">SUM(B38:B44)</f>
        <v>6952</v>
      </c>
      <c r="C45" s="15">
        <f t="shared" si="16"/>
        <v>65.8</v>
      </c>
      <c r="D45" s="21">
        <f t="shared" si="16"/>
        <v>307.5</v>
      </c>
      <c r="E45" s="15">
        <f t="shared" si="16"/>
        <v>0</v>
      </c>
      <c r="F45" s="1">
        <f t="shared" si="16"/>
        <v>0</v>
      </c>
      <c r="G45" s="92">
        <f t="shared" si="16"/>
        <v>0</v>
      </c>
      <c r="H45" s="48">
        <f t="shared" si="16"/>
        <v>7325.3</v>
      </c>
      <c r="J45" s="36"/>
      <c r="K45" s="48">
        <f aca="true" t="shared" si="17" ref="K45:Q45">SUM(K38:K44)</f>
        <v>200</v>
      </c>
      <c r="L45" s="12">
        <f t="shared" si="17"/>
        <v>65.8</v>
      </c>
      <c r="M45" s="15">
        <f t="shared" si="17"/>
        <v>0</v>
      </c>
      <c r="N45" s="15">
        <f t="shared" si="17"/>
        <v>0</v>
      </c>
      <c r="O45" s="1">
        <f t="shared" si="17"/>
        <v>0</v>
      </c>
      <c r="P45" s="92">
        <f t="shared" si="17"/>
        <v>0</v>
      </c>
      <c r="Q45" s="46">
        <f t="shared" si="17"/>
        <v>265.8</v>
      </c>
    </row>
    <row r="46" spans="1:17" ht="12.75">
      <c r="A46" s="3" t="s">
        <v>31</v>
      </c>
      <c r="B46" s="27">
        <v>350</v>
      </c>
      <c r="C46" s="19"/>
      <c r="D46" s="24"/>
      <c r="E46" s="28"/>
      <c r="F46" s="11"/>
      <c r="G46" s="89"/>
      <c r="H46" s="27">
        <f>SUM(B46:G46)</f>
        <v>350</v>
      </c>
      <c r="J46" s="38" t="s">
        <v>47</v>
      </c>
      <c r="K46" s="27"/>
      <c r="L46" s="32"/>
      <c r="M46" s="24"/>
      <c r="N46" s="28"/>
      <c r="O46" s="11"/>
      <c r="P46" s="89"/>
      <c r="Q46" s="90">
        <f>SUM(K46:P46)</f>
        <v>0</v>
      </c>
    </row>
    <row r="47" spans="1:17" ht="12.75" hidden="1">
      <c r="A47" s="3"/>
      <c r="B47" s="27"/>
      <c r="C47" s="19"/>
      <c r="D47" s="24"/>
      <c r="E47" s="28"/>
      <c r="F47" s="11"/>
      <c r="G47" s="89"/>
      <c r="H47" s="27"/>
      <c r="J47" s="38"/>
      <c r="K47" s="27"/>
      <c r="L47" s="32"/>
      <c r="M47" s="24"/>
      <c r="N47" s="28"/>
      <c r="O47" s="11"/>
      <c r="P47" s="89"/>
      <c r="Q47" s="90"/>
    </row>
    <row r="48" spans="1:17" ht="12.75">
      <c r="A48" s="4" t="s">
        <v>51</v>
      </c>
      <c r="B48" s="48">
        <f aca="true" t="shared" si="18" ref="B48:H48">SUM(B46:B47)</f>
        <v>350</v>
      </c>
      <c r="C48" s="15">
        <f t="shared" si="18"/>
        <v>0</v>
      </c>
      <c r="D48" s="21">
        <f>SUM(D46:D47)</f>
        <v>0</v>
      </c>
      <c r="E48" s="15">
        <f t="shared" si="18"/>
        <v>0</v>
      </c>
      <c r="F48" s="1">
        <f t="shared" si="18"/>
        <v>0</v>
      </c>
      <c r="G48" s="92">
        <f t="shared" si="18"/>
        <v>0</v>
      </c>
      <c r="H48" s="48">
        <f t="shared" si="18"/>
        <v>350</v>
      </c>
      <c r="J48" s="40"/>
      <c r="K48" s="48">
        <f aca="true" t="shared" si="19" ref="K48:Q48">SUM(K46:K47)</f>
        <v>0</v>
      </c>
      <c r="L48" s="12">
        <f t="shared" si="19"/>
        <v>0</v>
      </c>
      <c r="M48" s="15">
        <f t="shared" si="19"/>
        <v>0</v>
      </c>
      <c r="N48" s="15">
        <f t="shared" si="19"/>
        <v>0</v>
      </c>
      <c r="O48" s="1">
        <f t="shared" si="19"/>
        <v>0</v>
      </c>
      <c r="P48" s="92">
        <f t="shared" si="19"/>
        <v>0</v>
      </c>
      <c r="Q48" s="46">
        <f t="shared" si="19"/>
        <v>0</v>
      </c>
    </row>
    <row r="49" spans="1:17" ht="12.75">
      <c r="A49" s="3" t="s">
        <v>78</v>
      </c>
      <c r="B49" s="27">
        <f>3000+4500+250</f>
        <v>7750</v>
      </c>
      <c r="C49" s="19"/>
      <c r="D49" s="24"/>
      <c r="E49" s="28"/>
      <c r="F49" s="11"/>
      <c r="G49" s="89"/>
      <c r="H49" s="27">
        <f>SUM(B49:G49)</f>
        <v>7750</v>
      </c>
      <c r="J49" s="39"/>
      <c r="K49" s="27"/>
      <c r="L49" s="91"/>
      <c r="M49" s="16"/>
      <c r="N49" s="16"/>
      <c r="O49" s="11"/>
      <c r="P49" s="89"/>
      <c r="Q49" s="90">
        <f>SUM(K49:P49)</f>
        <v>0</v>
      </c>
    </row>
    <row r="50" spans="1:17" ht="12.75">
      <c r="A50" s="3" t="s">
        <v>32</v>
      </c>
      <c r="B50" s="27">
        <f>3632/3632*1000+3639/3639*7665</f>
        <v>8665</v>
      </c>
      <c r="C50" s="19"/>
      <c r="D50" s="19">
        <v>35</v>
      </c>
      <c r="E50" s="28"/>
      <c r="F50" s="11"/>
      <c r="G50" s="89"/>
      <c r="H50" s="27">
        <f>SUM(B50:G50)</f>
        <v>8700</v>
      </c>
      <c r="J50" s="39"/>
      <c r="K50" s="27"/>
      <c r="L50" s="91"/>
      <c r="M50" s="16"/>
      <c r="N50" s="16"/>
      <c r="O50" s="11"/>
      <c r="P50" s="89"/>
      <c r="Q50" s="90">
        <f>SUM(K50:P50)</f>
        <v>0</v>
      </c>
    </row>
    <row r="51" spans="1:17" ht="12.75">
      <c r="A51" s="4" t="s">
        <v>33</v>
      </c>
      <c r="B51" s="48">
        <f aca="true" t="shared" si="20" ref="B51:H51">SUM(B49:B50)</f>
        <v>16415</v>
      </c>
      <c r="C51" s="15">
        <f t="shared" si="20"/>
        <v>0</v>
      </c>
      <c r="D51" s="21">
        <f t="shared" si="20"/>
        <v>35</v>
      </c>
      <c r="E51" s="15">
        <f t="shared" si="20"/>
        <v>0</v>
      </c>
      <c r="F51" s="1">
        <f t="shared" si="20"/>
        <v>0</v>
      </c>
      <c r="G51" s="92">
        <f t="shared" si="20"/>
        <v>0</v>
      </c>
      <c r="H51" s="48">
        <f t="shared" si="20"/>
        <v>16450</v>
      </c>
      <c r="J51" s="40"/>
      <c r="K51" s="48">
        <f aca="true" t="shared" si="21" ref="K51:Q51">SUM(K49:K50)</f>
        <v>0</v>
      </c>
      <c r="L51" s="12">
        <f t="shared" si="21"/>
        <v>0</v>
      </c>
      <c r="M51" s="15">
        <f t="shared" si="21"/>
        <v>0</v>
      </c>
      <c r="N51" s="15">
        <f t="shared" si="21"/>
        <v>0</v>
      </c>
      <c r="O51" s="1">
        <f t="shared" si="21"/>
        <v>0</v>
      </c>
      <c r="P51" s="92">
        <f t="shared" si="21"/>
        <v>0</v>
      </c>
      <c r="Q51" s="46">
        <f t="shared" si="21"/>
        <v>0</v>
      </c>
    </row>
    <row r="52" spans="1:17" ht="12.75">
      <c r="A52" s="3" t="s">
        <v>34</v>
      </c>
      <c r="B52" s="27">
        <v>2777</v>
      </c>
      <c r="C52" s="19"/>
      <c r="D52" s="19">
        <v>3</v>
      </c>
      <c r="E52" s="28"/>
      <c r="F52" s="11"/>
      <c r="G52" s="89"/>
      <c r="H52" s="27">
        <f aca="true" t="shared" si="22" ref="H52:H62">SUM(B52:G52)</f>
        <v>2780</v>
      </c>
      <c r="J52" s="44" t="s">
        <v>3</v>
      </c>
      <c r="K52" s="27">
        <v>20</v>
      </c>
      <c r="L52" s="32"/>
      <c r="M52" s="24"/>
      <c r="N52" s="28"/>
      <c r="O52" s="11"/>
      <c r="P52" s="89"/>
      <c r="Q52" s="90">
        <f aca="true" t="shared" si="23" ref="Q52:Q62">SUM(K52:P52)</f>
        <v>20</v>
      </c>
    </row>
    <row r="53" spans="1:19" ht="12.75">
      <c r="A53" s="3" t="s">
        <v>80</v>
      </c>
      <c r="B53" s="27">
        <f>45194.4-B58-B59-B60-B62</f>
        <v>42594.4</v>
      </c>
      <c r="C53" s="19">
        <v>85</v>
      </c>
      <c r="D53" s="19">
        <f>-751.8+240.5</f>
        <v>-511.29999999999995</v>
      </c>
      <c r="E53" s="28"/>
      <c r="F53" s="11"/>
      <c r="G53" s="89"/>
      <c r="H53" s="27">
        <f t="shared" si="22"/>
        <v>42168.1</v>
      </c>
      <c r="J53" s="42" t="s">
        <v>4</v>
      </c>
      <c r="K53" s="27">
        <v>15917</v>
      </c>
      <c r="L53" s="32">
        <f>85*0*4121/4121</f>
        <v>0</v>
      </c>
      <c r="M53" s="24"/>
      <c r="N53" s="28"/>
      <c r="O53" s="11"/>
      <c r="P53" s="89"/>
      <c r="Q53" s="90">
        <f t="shared" si="23"/>
        <v>15917</v>
      </c>
      <c r="S53" s="97"/>
    </row>
    <row r="54" spans="1:17" ht="12.75" hidden="1">
      <c r="A54" s="3" t="s">
        <v>43</v>
      </c>
      <c r="B54" s="27"/>
      <c r="C54" s="19"/>
      <c r="D54" s="24"/>
      <c r="E54" s="28"/>
      <c r="F54" s="11"/>
      <c r="G54" s="89"/>
      <c r="H54" s="27">
        <f t="shared" si="22"/>
        <v>0</v>
      </c>
      <c r="J54" s="42" t="s">
        <v>49</v>
      </c>
      <c r="K54" s="27"/>
      <c r="L54" s="32"/>
      <c r="M54" s="24"/>
      <c r="N54" s="28"/>
      <c r="O54" s="11"/>
      <c r="P54" s="89"/>
      <c r="Q54" s="90">
        <f t="shared" si="23"/>
        <v>0</v>
      </c>
    </row>
    <row r="55" spans="1:17" ht="12.75" hidden="1">
      <c r="A55" s="3" t="s">
        <v>44</v>
      </c>
      <c r="B55" s="27"/>
      <c r="C55" s="19"/>
      <c r="D55" s="24"/>
      <c r="E55" s="28"/>
      <c r="F55" s="11"/>
      <c r="G55" s="89"/>
      <c r="H55" s="27">
        <f t="shared" si="22"/>
        <v>0</v>
      </c>
      <c r="J55" s="42" t="s">
        <v>46</v>
      </c>
      <c r="K55" s="27"/>
      <c r="L55" s="32"/>
      <c r="M55" s="24"/>
      <c r="N55" s="28"/>
      <c r="O55" s="11"/>
      <c r="P55" s="89"/>
      <c r="Q55" s="90">
        <f t="shared" si="23"/>
        <v>0</v>
      </c>
    </row>
    <row r="56" spans="1:17" ht="12.75" hidden="1">
      <c r="A56" s="5" t="s">
        <v>45</v>
      </c>
      <c r="B56" s="27"/>
      <c r="C56" s="19"/>
      <c r="D56" s="24"/>
      <c r="E56" s="28"/>
      <c r="F56" s="11"/>
      <c r="G56" s="89"/>
      <c r="H56" s="27">
        <f t="shared" si="22"/>
        <v>0</v>
      </c>
      <c r="J56" s="38" t="s">
        <v>48</v>
      </c>
      <c r="K56" s="27"/>
      <c r="L56" s="32"/>
      <c r="M56" s="24"/>
      <c r="N56" s="28"/>
      <c r="O56" s="11"/>
      <c r="P56" s="89"/>
      <c r="Q56" s="90">
        <f t="shared" si="23"/>
        <v>0</v>
      </c>
    </row>
    <row r="57" spans="1:17" ht="12.75">
      <c r="A57" s="8" t="s">
        <v>61</v>
      </c>
      <c r="B57" s="27"/>
      <c r="C57" s="19"/>
      <c r="D57" s="24"/>
      <c r="E57" s="28"/>
      <c r="F57" s="11"/>
      <c r="G57" s="89"/>
      <c r="H57" s="27">
        <f t="shared" si="22"/>
        <v>0</v>
      </c>
      <c r="J57" s="38" t="s">
        <v>62</v>
      </c>
      <c r="K57" s="27"/>
      <c r="L57" s="19"/>
      <c r="M57" s="24"/>
      <c r="N57" s="28"/>
      <c r="O57" s="11"/>
      <c r="P57" s="11"/>
      <c r="Q57" s="90">
        <f t="shared" si="23"/>
        <v>0</v>
      </c>
    </row>
    <row r="58" spans="1:17" ht="12.75">
      <c r="A58" s="5" t="s">
        <v>35</v>
      </c>
      <c r="B58" s="27">
        <v>1200</v>
      </c>
      <c r="C58" s="19"/>
      <c r="D58" s="24"/>
      <c r="E58" s="28"/>
      <c r="F58" s="11"/>
      <c r="G58" s="89"/>
      <c r="H58" s="27">
        <f t="shared" si="22"/>
        <v>1200</v>
      </c>
      <c r="J58" s="41" t="s">
        <v>5</v>
      </c>
      <c r="K58" s="27"/>
      <c r="L58" s="19"/>
      <c r="M58" s="24"/>
      <c r="N58" s="28"/>
      <c r="O58" s="11"/>
      <c r="P58" s="11"/>
      <c r="Q58" s="90">
        <f t="shared" si="23"/>
        <v>0</v>
      </c>
    </row>
    <row r="59" spans="1:17" ht="12.75">
      <c r="A59" s="3" t="s">
        <v>81</v>
      </c>
      <c r="B59" s="27"/>
      <c r="C59" s="19"/>
      <c r="D59" s="24"/>
      <c r="E59" s="28"/>
      <c r="F59" s="11"/>
      <c r="G59" s="89"/>
      <c r="H59" s="27">
        <f t="shared" si="22"/>
        <v>0</v>
      </c>
      <c r="J59" s="38" t="s">
        <v>93</v>
      </c>
      <c r="K59" s="27">
        <v>400</v>
      </c>
      <c r="L59" s="19"/>
      <c r="M59" s="24"/>
      <c r="N59" s="28"/>
      <c r="O59" s="11"/>
      <c r="P59" s="11"/>
      <c r="Q59" s="90">
        <f t="shared" si="23"/>
        <v>400</v>
      </c>
    </row>
    <row r="60" spans="1:17" ht="12.75">
      <c r="A60" s="3" t="s">
        <v>36</v>
      </c>
      <c r="B60" s="27">
        <v>400</v>
      </c>
      <c r="C60" s="19"/>
      <c r="D60" s="24"/>
      <c r="E60" s="28"/>
      <c r="F60" s="11"/>
      <c r="G60" s="89"/>
      <c r="H60" s="27">
        <f t="shared" si="22"/>
        <v>400</v>
      </c>
      <c r="J60" s="38" t="s">
        <v>94</v>
      </c>
      <c r="K60" s="27"/>
      <c r="L60" s="19"/>
      <c r="M60" s="19">
        <v>2090</v>
      </c>
      <c r="N60" s="28"/>
      <c r="O60" s="11"/>
      <c r="P60" s="11"/>
      <c r="Q60" s="90">
        <f t="shared" si="23"/>
        <v>2090</v>
      </c>
    </row>
    <row r="61" spans="1:17" ht="12.75">
      <c r="A61" s="3"/>
      <c r="B61" s="27"/>
      <c r="C61" s="19"/>
      <c r="D61" s="24"/>
      <c r="E61" s="28"/>
      <c r="F61" s="11"/>
      <c r="G61" s="89"/>
      <c r="H61" s="27">
        <f t="shared" si="22"/>
        <v>0</v>
      </c>
      <c r="J61" s="38" t="s">
        <v>63</v>
      </c>
      <c r="K61" s="27"/>
      <c r="L61" s="19"/>
      <c r="M61" s="19">
        <v>20</v>
      </c>
      <c r="N61" s="28"/>
      <c r="O61" s="11"/>
      <c r="P61" s="11"/>
      <c r="Q61" s="90">
        <f t="shared" si="23"/>
        <v>20</v>
      </c>
    </row>
    <row r="62" spans="1:17" ht="12.75">
      <c r="A62" s="3" t="s">
        <v>37</v>
      </c>
      <c r="B62" s="27">
        <v>1000</v>
      </c>
      <c r="C62" s="19"/>
      <c r="D62" s="24"/>
      <c r="E62" s="28"/>
      <c r="F62" s="11"/>
      <c r="G62" s="89"/>
      <c r="H62" s="27">
        <f t="shared" si="22"/>
        <v>1000</v>
      </c>
      <c r="J62" s="38" t="s">
        <v>64</v>
      </c>
      <c r="K62" s="27"/>
      <c r="L62" s="19"/>
      <c r="M62" s="19">
        <v>630</v>
      </c>
      <c r="N62" s="28"/>
      <c r="O62" s="11"/>
      <c r="P62" s="11"/>
      <c r="Q62" s="90">
        <f t="shared" si="23"/>
        <v>630</v>
      </c>
    </row>
    <row r="63" spans="1:17" ht="12.75" hidden="1">
      <c r="A63" s="3" t="s">
        <v>38</v>
      </c>
      <c r="B63" s="11"/>
      <c r="C63" s="19"/>
      <c r="D63" s="24"/>
      <c r="E63" s="28"/>
      <c r="F63" s="11"/>
      <c r="G63" s="89"/>
      <c r="H63" s="27"/>
      <c r="J63" s="38" t="s">
        <v>95</v>
      </c>
      <c r="K63" s="27"/>
      <c r="L63" s="32"/>
      <c r="M63" s="24"/>
      <c r="N63" s="28"/>
      <c r="O63" s="11"/>
      <c r="P63" s="89"/>
      <c r="Q63" s="90"/>
    </row>
    <row r="64" spans="1:17" ht="12.75">
      <c r="A64" s="29" t="s">
        <v>60</v>
      </c>
      <c r="B64" s="48">
        <f aca="true" t="shared" si="24" ref="B64:H64">SUM(B52:B63)</f>
        <v>47971.4</v>
      </c>
      <c r="C64" s="15">
        <f t="shared" si="24"/>
        <v>85</v>
      </c>
      <c r="D64" s="21">
        <f>SUM(D52:D63)</f>
        <v>-508.29999999999995</v>
      </c>
      <c r="E64" s="15">
        <f t="shared" si="24"/>
        <v>0</v>
      </c>
      <c r="F64" s="1">
        <f t="shared" si="24"/>
        <v>0</v>
      </c>
      <c r="G64" s="92">
        <f t="shared" si="24"/>
        <v>0</v>
      </c>
      <c r="H64" s="48">
        <f t="shared" si="24"/>
        <v>47548.1</v>
      </c>
      <c r="J64" s="36"/>
      <c r="K64" s="48">
        <f>SUM(K52:K63)</f>
        <v>16337</v>
      </c>
      <c r="L64" s="12">
        <f aca="true" t="shared" si="25" ref="L64:Q64">SUM(L52:L63)</f>
        <v>0</v>
      </c>
      <c r="M64" s="15">
        <f t="shared" si="25"/>
        <v>2740</v>
      </c>
      <c r="N64" s="15">
        <f t="shared" si="25"/>
        <v>0</v>
      </c>
      <c r="O64" s="1">
        <f t="shared" si="25"/>
        <v>0</v>
      </c>
      <c r="P64" s="92">
        <f t="shared" si="25"/>
        <v>0</v>
      </c>
      <c r="Q64" s="46">
        <f t="shared" si="25"/>
        <v>19077</v>
      </c>
    </row>
    <row r="65" spans="1:17" ht="12.75">
      <c r="A65" s="30"/>
      <c r="B65" s="27"/>
      <c r="C65" s="16"/>
      <c r="D65" s="23"/>
      <c r="E65" s="16"/>
      <c r="F65" s="11"/>
      <c r="G65" s="89"/>
      <c r="H65" s="27"/>
      <c r="J65" s="38" t="s">
        <v>6</v>
      </c>
      <c r="K65" s="27">
        <f>250+10+560+11+250</f>
        <v>1081</v>
      </c>
      <c r="L65" s="19"/>
      <c r="M65" s="24"/>
      <c r="N65" s="28"/>
      <c r="O65" s="11"/>
      <c r="P65" s="11"/>
      <c r="Q65" s="90">
        <f aca="true" t="shared" si="26" ref="Q65:Q73">SUM(K65:P65)</f>
        <v>1081</v>
      </c>
    </row>
    <row r="66" spans="1:17" ht="12.75">
      <c r="A66" s="30"/>
      <c r="B66" s="27"/>
      <c r="C66" s="16"/>
      <c r="D66" s="23"/>
      <c r="E66" s="16"/>
      <c r="F66" s="11"/>
      <c r="G66" s="89"/>
      <c r="H66" s="27"/>
      <c r="J66" s="38" t="s">
        <v>7</v>
      </c>
      <c r="K66" s="82">
        <f>3200+180315/180315*(40517-40457)</f>
        <v>3260</v>
      </c>
      <c r="L66" s="19"/>
      <c r="M66" s="24"/>
      <c r="N66" s="28"/>
      <c r="O66" s="11"/>
      <c r="P66" s="11"/>
      <c r="Q66" s="90">
        <f t="shared" si="26"/>
        <v>3260</v>
      </c>
    </row>
    <row r="67" spans="1:17" ht="12.75">
      <c r="A67" s="30"/>
      <c r="B67" s="27"/>
      <c r="C67" s="16"/>
      <c r="D67" s="23"/>
      <c r="E67" s="16"/>
      <c r="F67" s="11"/>
      <c r="G67" s="89"/>
      <c r="H67" s="27"/>
      <c r="J67" s="38" t="s">
        <v>8</v>
      </c>
      <c r="K67" s="27">
        <v>7500</v>
      </c>
      <c r="L67" s="19"/>
      <c r="M67" s="24"/>
      <c r="N67" s="28"/>
      <c r="O67" s="11"/>
      <c r="P67" s="11"/>
      <c r="Q67" s="90">
        <f t="shared" si="26"/>
        <v>7500</v>
      </c>
    </row>
    <row r="68" spans="1:17" ht="12.75">
      <c r="A68" s="30"/>
      <c r="B68" s="27"/>
      <c r="C68" s="16"/>
      <c r="D68" s="23"/>
      <c r="E68" s="16"/>
      <c r="F68" s="11"/>
      <c r="G68" s="89"/>
      <c r="H68" s="27"/>
      <c r="J68" s="38" t="s">
        <v>9</v>
      </c>
      <c r="K68" s="82">
        <f>(39180+1337-40517*0)*0+(39079+1378)</f>
        <v>40457</v>
      </c>
      <c r="L68" s="32">
        <f>85*(0*4121/4121+81/81*6171/6171)</f>
        <v>85</v>
      </c>
      <c r="M68" s="24"/>
      <c r="N68" s="28"/>
      <c r="O68" s="11"/>
      <c r="P68" s="11"/>
      <c r="Q68" s="90">
        <f t="shared" si="26"/>
        <v>40542</v>
      </c>
    </row>
    <row r="69" spans="1:17" ht="12.75">
      <c r="A69" s="30"/>
      <c r="B69" s="27"/>
      <c r="C69" s="16"/>
      <c r="D69" s="23"/>
      <c r="E69" s="16"/>
      <c r="F69" s="11"/>
      <c r="G69" s="89"/>
      <c r="H69" s="27"/>
      <c r="J69" s="38" t="s">
        <v>59</v>
      </c>
      <c r="K69" s="27"/>
      <c r="L69" s="19"/>
      <c r="M69" s="24"/>
      <c r="N69" s="28"/>
      <c r="O69" s="11"/>
      <c r="P69" s="11"/>
      <c r="Q69" s="90">
        <f t="shared" si="26"/>
        <v>0</v>
      </c>
    </row>
    <row r="70" spans="1:17" ht="12.75">
      <c r="A70" s="30"/>
      <c r="B70" s="27"/>
      <c r="C70" s="16"/>
      <c r="D70" s="23"/>
      <c r="E70" s="16"/>
      <c r="F70" s="11"/>
      <c r="G70" s="89"/>
      <c r="H70" s="27"/>
      <c r="J70" s="38" t="s">
        <v>10</v>
      </c>
      <c r="K70" s="27">
        <v>18421</v>
      </c>
      <c r="L70" s="19"/>
      <c r="M70" s="24"/>
      <c r="N70" s="28"/>
      <c r="O70" s="11"/>
      <c r="P70" s="11"/>
      <c r="Q70" s="90">
        <f t="shared" si="26"/>
        <v>18421</v>
      </c>
    </row>
    <row r="71" spans="1:17" ht="12.75" hidden="1">
      <c r="A71" s="30"/>
      <c r="B71" s="27"/>
      <c r="C71" s="16"/>
      <c r="D71" s="23"/>
      <c r="E71" s="16"/>
      <c r="F71" s="11"/>
      <c r="G71" s="89"/>
      <c r="H71" s="27"/>
      <c r="J71" s="38" t="s">
        <v>50</v>
      </c>
      <c r="K71" s="27"/>
      <c r="L71" s="19"/>
      <c r="M71" s="24"/>
      <c r="N71" s="28"/>
      <c r="O71" s="11"/>
      <c r="P71" s="11"/>
      <c r="Q71" s="90">
        <f t="shared" si="26"/>
        <v>0</v>
      </c>
    </row>
    <row r="72" spans="1:17" ht="12.75" hidden="1">
      <c r="A72" s="30"/>
      <c r="B72" s="27"/>
      <c r="C72" s="16"/>
      <c r="D72" s="23"/>
      <c r="E72" s="16"/>
      <c r="F72" s="11"/>
      <c r="G72" s="89"/>
      <c r="H72" s="27"/>
      <c r="J72" s="45"/>
      <c r="K72" s="27"/>
      <c r="L72" s="19"/>
      <c r="M72" s="24"/>
      <c r="N72" s="28"/>
      <c r="O72" s="11"/>
      <c r="P72" s="11"/>
      <c r="Q72" s="90">
        <f t="shared" si="26"/>
        <v>0</v>
      </c>
    </row>
    <row r="73" spans="1:17" ht="12.75">
      <c r="A73" s="30"/>
      <c r="B73" s="27"/>
      <c r="C73" s="16"/>
      <c r="D73" s="23"/>
      <c r="E73" s="16"/>
      <c r="F73" s="11"/>
      <c r="G73" s="89"/>
      <c r="H73" s="27"/>
      <c r="J73" s="79" t="s">
        <v>76</v>
      </c>
      <c r="K73" s="27"/>
      <c r="L73" s="19"/>
      <c r="M73" s="24"/>
      <c r="N73" s="28"/>
      <c r="O73" s="11"/>
      <c r="P73" s="11"/>
      <c r="Q73" s="90">
        <f t="shared" si="26"/>
        <v>0</v>
      </c>
    </row>
    <row r="74" spans="1:17" ht="12.75">
      <c r="A74" s="29" t="s">
        <v>39</v>
      </c>
      <c r="B74" s="48">
        <f aca="true" t="shared" si="27" ref="B74:H74">SUM(B65:B73)</f>
        <v>0</v>
      </c>
      <c r="C74" s="15">
        <f t="shared" si="27"/>
        <v>0</v>
      </c>
      <c r="D74" s="21">
        <f t="shared" si="27"/>
        <v>0</v>
      </c>
      <c r="E74" s="15">
        <f t="shared" si="27"/>
        <v>0</v>
      </c>
      <c r="F74" s="1">
        <f t="shared" si="27"/>
        <v>0</v>
      </c>
      <c r="G74" s="92">
        <f t="shared" si="27"/>
        <v>0</v>
      </c>
      <c r="H74" s="48">
        <f t="shared" si="27"/>
        <v>0</v>
      </c>
      <c r="J74" s="34"/>
      <c r="K74" s="48">
        <f>SUM(K65:K73)</f>
        <v>70719</v>
      </c>
      <c r="L74" s="12">
        <f aca="true" t="shared" si="28" ref="L74:Q74">SUM(L65:L73)</f>
        <v>85</v>
      </c>
      <c r="M74" s="15">
        <f t="shared" si="28"/>
        <v>0</v>
      </c>
      <c r="N74" s="15">
        <f t="shared" si="28"/>
        <v>0</v>
      </c>
      <c r="O74" s="1">
        <f t="shared" si="28"/>
        <v>0</v>
      </c>
      <c r="P74" s="92">
        <f t="shared" si="28"/>
        <v>0</v>
      </c>
      <c r="Q74" s="46">
        <f t="shared" si="28"/>
        <v>70804</v>
      </c>
    </row>
    <row r="75" spans="1:17" ht="13.5" thickBot="1">
      <c r="A75" s="66"/>
      <c r="B75" s="81"/>
      <c r="C75" s="98"/>
      <c r="D75" s="99"/>
      <c r="E75" s="98"/>
      <c r="F75" s="100"/>
      <c r="G75" s="101"/>
      <c r="H75" s="81"/>
      <c r="J75" s="72"/>
      <c r="K75" s="81"/>
      <c r="L75" s="102"/>
      <c r="M75" s="98"/>
      <c r="N75" s="98"/>
      <c r="O75" s="100"/>
      <c r="P75" s="101"/>
      <c r="Q75" s="103"/>
    </row>
    <row r="76" spans="1:17" ht="13.5" thickBot="1">
      <c r="A76" s="67" t="s">
        <v>40</v>
      </c>
      <c r="B76" s="71">
        <f aca="true" t="shared" si="29" ref="B76:H76">SUM(B5:B75)/2</f>
        <v>88006</v>
      </c>
      <c r="C76" s="68">
        <f t="shared" si="29"/>
        <v>17226.700000000004</v>
      </c>
      <c r="D76" s="69">
        <f t="shared" si="29"/>
        <v>2740</v>
      </c>
      <c r="E76" s="68">
        <f t="shared" si="29"/>
        <v>0</v>
      </c>
      <c r="F76" s="70">
        <f t="shared" si="29"/>
        <v>0</v>
      </c>
      <c r="G76" s="104">
        <f t="shared" si="29"/>
        <v>0</v>
      </c>
      <c r="H76" s="71">
        <f t="shared" si="29"/>
        <v>107972.70000000001</v>
      </c>
      <c r="J76" s="73"/>
      <c r="K76" s="71">
        <f>SUM(K5:K75)/2</f>
        <v>88006</v>
      </c>
      <c r="L76" s="74">
        <f aca="true" t="shared" si="30" ref="L76:Q76">SUM(L5:L75)/2</f>
        <v>17226.700000000004</v>
      </c>
      <c r="M76" s="68">
        <f t="shared" si="30"/>
        <v>2740</v>
      </c>
      <c r="N76" s="68">
        <f t="shared" si="30"/>
        <v>0</v>
      </c>
      <c r="O76" s="70">
        <f t="shared" si="30"/>
        <v>0</v>
      </c>
      <c r="P76" s="104">
        <f t="shared" si="30"/>
        <v>0</v>
      </c>
      <c r="Q76" s="75">
        <f t="shared" si="30"/>
        <v>107972.70000000001</v>
      </c>
    </row>
    <row r="77" spans="1:18" s="106" customFormat="1" ht="14.25" thickBot="1" thickTop="1">
      <c r="A77" s="7"/>
      <c r="B77" s="14"/>
      <c r="C77" s="17"/>
      <c r="D77" s="22"/>
      <c r="E77" s="17"/>
      <c r="F77" s="13"/>
      <c r="G77" s="13"/>
      <c r="H77" s="105"/>
      <c r="I77" s="78"/>
      <c r="K77" s="83"/>
      <c r="L77" s="17"/>
      <c r="M77" s="22"/>
      <c r="N77" s="17"/>
      <c r="O77" s="13"/>
      <c r="P77" s="13"/>
      <c r="Q77" s="105"/>
      <c r="R77" s="78"/>
    </row>
    <row r="78" spans="4:17" ht="14.25" thickBot="1" thickTop="1">
      <c r="D78" s="22"/>
      <c r="E78" s="17"/>
      <c r="F78" s="107"/>
      <c r="G78" s="107"/>
      <c r="J78" s="62" t="s">
        <v>58</v>
      </c>
      <c r="K78" s="65">
        <f aca="true" t="shared" si="31" ref="K78:Q78">K76-B76</f>
        <v>0</v>
      </c>
      <c r="L78" s="63">
        <f t="shared" si="31"/>
        <v>0</v>
      </c>
      <c r="M78" s="64">
        <f t="shared" si="31"/>
        <v>0</v>
      </c>
      <c r="N78" s="64">
        <f t="shared" si="31"/>
        <v>0</v>
      </c>
      <c r="O78" s="64">
        <f t="shared" si="31"/>
        <v>0</v>
      </c>
      <c r="P78" s="108">
        <f t="shared" si="31"/>
        <v>0</v>
      </c>
      <c r="Q78" s="65">
        <f t="shared" si="31"/>
        <v>0</v>
      </c>
    </row>
    <row r="79" spans="3:14" ht="13.5" thickTop="1">
      <c r="C79" s="26"/>
      <c r="D79" s="22"/>
      <c r="E79" s="17"/>
      <c r="L79" s="17"/>
      <c r="M79" s="22"/>
      <c r="N79" s="17"/>
    </row>
  </sheetData>
  <sheetProtection/>
  <mergeCells count="2">
    <mergeCell ref="K2:Q2"/>
    <mergeCell ref="B2:H2"/>
  </mergeCells>
  <printOptions/>
  <pageMargins left="0.7874015748031497" right="0.1968503937007874" top="0.4724409448818898" bottom="0.4724409448818898" header="0.31496062992125984" footer="0.31496062992125984"/>
  <pageSetup fitToHeight="0" fitToWidth="1" horizontalDpi="200" verticalDpi="200" orientation="portrait" paperSize="9" scale="68" r:id="rId1"/>
  <headerFooter alignWithMargins="0">
    <oddHeader>&amp;L&amp;"Arial,Tučné"&amp;16Návrh  úpravy  rozpočtu  MČ Praha 16  na  rok 2015&amp;R&amp;"Arial,Kurzíva"&amp;8ZMČ 22062015 příl 2&amp;"Arial,Obyčejné"&amp;7
</oddHeader>
    <oddFooter>&amp;L&amp;7&amp;F&amp;R&amp;7&amp;P/&amp;N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Tišlová Marta</cp:lastModifiedBy>
  <cp:lastPrinted>2015-06-09T15:07:52Z</cp:lastPrinted>
  <dcterms:created xsi:type="dcterms:W3CDTF">2013-12-03T05:01:01Z</dcterms:created>
  <dcterms:modified xsi:type="dcterms:W3CDTF">2015-06-09T15:09:30Z</dcterms:modified>
  <cp:category/>
  <cp:version/>
  <cp:contentType/>
  <cp:contentStatus/>
</cp:coreProperties>
</file>